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My Drive\2022 Data Sci\kNN Naive Bayes\"/>
    </mc:Choice>
  </mc:AlternateContent>
  <xr:revisionPtr revIDLastSave="0" documentId="13_ncr:1_{67536417-0C07-4F5C-95D5-8775BF31A5A6}" xr6:coauthVersionLast="36" xr6:coauthVersionMax="36" xr10:uidLastSave="{00000000-0000-0000-0000-000000000000}"/>
  <bookViews>
    <workbookView xWindow="0" yWindow="0" windowWidth="25605" windowHeight="12390" xr2:uid="{00000000-000D-0000-FFFF-FFFF00000000}"/>
  </bookViews>
  <sheets>
    <sheet name="Sheet1 (2)" sheetId="2" r:id="rId1"/>
    <sheet name="Sheet1" sheetId="1" r:id="rId2"/>
    <sheet name="Sheet2" sheetId="3" r:id="rId3"/>
    <sheet name="Sheet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" i="2" l="1"/>
  <c r="R3" i="2"/>
  <c r="R4" i="2"/>
  <c r="R5" i="2"/>
  <c r="R6" i="2"/>
  <c r="R7" i="2"/>
  <c r="R8" i="2"/>
  <c r="R9" i="2"/>
  <c r="R10" i="2"/>
  <c r="R11" i="2"/>
  <c r="R12" i="2"/>
  <c r="R13" i="2"/>
  <c r="R14" i="2"/>
  <c r="R15" i="2"/>
  <c r="R2" i="2"/>
  <c r="J25" i="2" l="1"/>
  <c r="K25" i="2" s="1"/>
  <c r="J22" i="2"/>
  <c r="K22" i="2" s="1"/>
  <c r="J21" i="2"/>
  <c r="K21" i="2" s="1"/>
  <c r="J23" i="2"/>
  <c r="K23" i="2" s="1"/>
  <c r="J24" i="2"/>
  <c r="K24" i="2" s="1"/>
  <c r="M21" i="2" l="1"/>
  <c r="M22" i="2"/>
  <c r="E17" i="1"/>
  <c r="D17" i="1"/>
  <c r="E28" i="1"/>
  <c r="E26" i="1"/>
  <c r="E24" i="1"/>
  <c r="E23" i="1"/>
  <c r="E21" i="1"/>
  <c r="E20" i="1"/>
  <c r="D28" i="1"/>
  <c r="D26" i="1"/>
  <c r="D23" i="1"/>
  <c r="D21" i="1"/>
  <c r="D20" i="1"/>
  <c r="N21" i="2" l="1"/>
  <c r="E27" i="2"/>
  <c r="D27" i="2"/>
  <c r="D28" i="2"/>
  <c r="E28" i="2"/>
  <c r="E24" i="2"/>
  <c r="E20" i="2"/>
  <c r="D21" i="2"/>
  <c r="D20" i="2"/>
  <c r="E26" i="2"/>
  <c r="E23" i="2"/>
  <c r="E22" i="2"/>
  <c r="E21" i="2"/>
  <c r="D26" i="2"/>
  <c r="D24" i="2"/>
  <c r="D23" i="2"/>
  <c r="D22" i="2"/>
  <c r="E19" i="2"/>
  <c r="D19" i="2"/>
  <c r="E32" i="2" l="1"/>
  <c r="E31" i="2"/>
  <c r="E25" i="2"/>
  <c r="D32" i="2" s="1"/>
  <c r="B32" i="2"/>
  <c r="D25" i="2"/>
  <c r="D31" i="2" s="1"/>
  <c r="B31" i="2"/>
  <c r="E27" i="1"/>
  <c r="E25" i="1"/>
  <c r="E22" i="1"/>
  <c r="E19" i="1"/>
  <c r="D27" i="1"/>
  <c r="D25" i="1"/>
  <c r="D24" i="1"/>
  <c r="D22" i="1"/>
  <c r="D19" i="1"/>
  <c r="C32" i="2" l="1"/>
  <c r="F32" i="2" s="1"/>
  <c r="C31" i="2"/>
  <c r="F31" i="2" s="1"/>
  <c r="G30" i="2" l="1"/>
</calcChain>
</file>

<file path=xl/sharedStrings.xml><?xml version="1.0" encoding="utf-8"?>
<sst xmlns="http://schemas.openxmlformats.org/spreadsheetml/2006/main" count="332" uniqueCount="31">
  <si>
    <t>No</t>
  </si>
  <si>
    <t>outlook</t>
  </si>
  <si>
    <t>temperature</t>
  </si>
  <si>
    <t>humidity</t>
  </si>
  <si>
    <t>windy</t>
  </si>
  <si>
    <t>play</t>
  </si>
  <si>
    <t>sunny</t>
  </si>
  <si>
    <t>hot</t>
  </si>
  <si>
    <t>high</t>
  </si>
  <si>
    <t>no</t>
  </si>
  <si>
    <t>overcast</t>
  </si>
  <si>
    <t>yes</t>
  </si>
  <si>
    <t>rainy</t>
  </si>
  <si>
    <t>mild</t>
  </si>
  <si>
    <t>cool</t>
  </si>
  <si>
    <t>normal</t>
  </si>
  <si>
    <t>temp</t>
  </si>
  <si>
    <t>Query</t>
  </si>
  <si>
    <t>f</t>
  </si>
  <si>
    <t>t</t>
  </si>
  <si>
    <t>Predict</t>
  </si>
  <si>
    <t>Sunny</t>
  </si>
  <si>
    <t>Rainy</t>
  </si>
  <si>
    <t>Overcast</t>
  </si>
  <si>
    <t>Temp.</t>
  </si>
  <si>
    <t>Distance</t>
  </si>
  <si>
    <t>Temp</t>
  </si>
  <si>
    <t>SMALL</t>
  </si>
  <si>
    <t>Class</t>
  </si>
  <si>
    <t>Count</t>
  </si>
  <si>
    <t>Vote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</si>
</sst>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A5A5A5"/>
      </patternFill>
    </fill>
    <fill>
      <patternFill patternType="solid">
        <fgColor rgb="FF4472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8594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6" borderId="1" applyNumberFormat="0" applyAlignment="0" applyProtection="0"/>
    <xf numFmtId="0" fontId="14" fillId="10" borderId="8" applyNumberFormat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6" fillId="7" borderId="2" xfId="0" applyFont="1" applyFill="1" applyBorder="1" applyAlignment="1">
      <alignment horizontal="left" vertical="center" wrapText="1" readingOrder="1"/>
    </xf>
    <xf numFmtId="0" fontId="7" fillId="8" borderId="3" xfId="0" applyFont="1" applyFill="1" applyBorder="1" applyAlignment="1">
      <alignment horizontal="left" vertical="center" wrapText="1" readingOrder="1"/>
    </xf>
    <xf numFmtId="0" fontId="7" fillId="9" borderId="4" xfId="0" applyFont="1" applyFill="1" applyBorder="1" applyAlignment="1">
      <alignment horizontal="left" vertical="center" wrapText="1" readingOrder="1"/>
    </xf>
    <xf numFmtId="0" fontId="7" fillId="8" borderId="4" xfId="0" applyFont="1" applyFill="1" applyBorder="1" applyAlignment="1">
      <alignment horizontal="left" vertical="center" wrapText="1" readingOrder="1"/>
    </xf>
    <xf numFmtId="0" fontId="8" fillId="0" borderId="0" xfId="0" applyFont="1"/>
    <xf numFmtId="0" fontId="9" fillId="3" borderId="1" xfId="2" applyFont="1" applyBorder="1" applyAlignment="1">
      <alignment horizontal="left"/>
    </xf>
    <xf numFmtId="0" fontId="10" fillId="2" borderId="1" xfId="1" applyFont="1" applyBorder="1" applyAlignment="1">
      <alignment horizontal="left"/>
    </xf>
    <xf numFmtId="0" fontId="11" fillId="4" borderId="1" xfId="3" applyFont="1" applyBorder="1" applyAlignment="1">
      <alignment horizontal="left"/>
    </xf>
    <xf numFmtId="0" fontId="12" fillId="5" borderId="1" xfId="4" applyFont="1" applyAlignment="1">
      <alignment horizontal="left"/>
    </xf>
    <xf numFmtId="0" fontId="8" fillId="0" borderId="0" xfId="0" applyFont="1" applyAlignment="1">
      <alignment horizontal="center"/>
    </xf>
    <xf numFmtId="0" fontId="9" fillId="3" borderId="0" xfId="2" applyFont="1" applyAlignment="1">
      <alignment horizontal="center"/>
    </xf>
    <xf numFmtId="0" fontId="10" fillId="2" borderId="0" xfId="1" applyFont="1" applyAlignment="1">
      <alignment horizontal="center"/>
    </xf>
    <xf numFmtId="0" fontId="11" fillId="4" borderId="0" xfId="3" applyFont="1" applyAlignment="1">
      <alignment horizontal="center"/>
    </xf>
    <xf numFmtId="0" fontId="12" fillId="5" borderId="1" xfId="4" applyFont="1" applyAlignment="1">
      <alignment horizontal="center"/>
    </xf>
    <xf numFmtId="0" fontId="13" fillId="6" borderId="1" xfId="5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2" fontId="9" fillId="3" borderId="1" xfId="2" applyNumberFormat="1" applyFont="1" applyBorder="1" applyAlignment="1">
      <alignment horizontal="center"/>
    </xf>
    <xf numFmtId="2" fontId="10" fillId="2" borderId="1" xfId="1" applyNumberFormat="1" applyFont="1" applyBorder="1" applyAlignment="1">
      <alignment horizontal="center"/>
    </xf>
    <xf numFmtId="2" fontId="11" fillId="4" borderId="1" xfId="3" applyNumberFormat="1" applyFont="1" applyBorder="1" applyAlignment="1">
      <alignment horizontal="center"/>
    </xf>
    <xf numFmtId="2" fontId="12" fillId="5" borderId="1" xfId="4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4" fillId="5" borderId="1" xfId="4" applyAlignment="1">
      <alignment horizontal="center"/>
    </xf>
    <xf numFmtId="0" fontId="2" fillId="3" borderId="1" xfId="2" applyBorder="1" applyAlignment="1">
      <alignment horizontal="center"/>
    </xf>
    <xf numFmtId="0" fontId="5" fillId="6" borderId="1" xfId="5" applyAlignment="1">
      <alignment horizontal="center"/>
    </xf>
    <xf numFmtId="0" fontId="3" fillId="4" borderId="1" xfId="3" applyBorder="1" applyAlignment="1">
      <alignment horizontal="center"/>
    </xf>
    <xf numFmtId="0" fontId="14" fillId="10" borderId="8" xfId="6" applyAlignment="1">
      <alignment horizontal="center"/>
    </xf>
    <xf numFmtId="0" fontId="9" fillId="3" borderId="5" xfId="2" applyFont="1" applyBorder="1" applyAlignment="1">
      <alignment horizontal="center" vertical="center"/>
    </xf>
    <xf numFmtId="0" fontId="9" fillId="3" borderId="6" xfId="2" applyFont="1" applyBorder="1" applyAlignment="1">
      <alignment horizontal="center" vertical="center"/>
    </xf>
    <xf numFmtId="0" fontId="9" fillId="3" borderId="7" xfId="2" applyFont="1" applyBorder="1" applyAlignment="1">
      <alignment horizontal="center" vertical="center"/>
    </xf>
    <xf numFmtId="0" fontId="10" fillId="2" borderId="5" xfId="1" applyFont="1" applyBorder="1" applyAlignment="1">
      <alignment horizontal="center" vertical="center"/>
    </xf>
    <xf numFmtId="0" fontId="10" fillId="2" borderId="6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0" fontId="11" fillId="4" borderId="5" xfId="3" applyFont="1" applyBorder="1" applyAlignment="1">
      <alignment horizontal="center" vertical="center"/>
    </xf>
    <xf numFmtId="0" fontId="11" fillId="4" borderId="7" xfId="3" applyFont="1" applyBorder="1" applyAlignment="1">
      <alignment horizontal="center" vertical="center"/>
    </xf>
    <xf numFmtId="0" fontId="12" fillId="5" borderId="5" xfId="4" applyFont="1" applyBorder="1" applyAlignment="1">
      <alignment horizontal="center" vertical="center"/>
    </xf>
    <xf numFmtId="0" fontId="12" fillId="5" borderId="7" xfId="4" applyFont="1" applyBorder="1" applyAlignment="1">
      <alignment horizontal="center" vertical="center"/>
    </xf>
    <xf numFmtId="0" fontId="2" fillId="3" borderId="0" xfId="2"/>
    <xf numFmtId="0" fontId="1" fillId="2" borderId="0" xfId="1"/>
    <xf numFmtId="0" fontId="3" fillId="4" borderId="0" xfId="3"/>
    <xf numFmtId="0" fontId="4" fillId="5" borderId="1" xfId="4"/>
    <xf numFmtId="0" fontId="5" fillId="6" borderId="1" xfId="5"/>
    <xf numFmtId="0" fontId="16" fillId="11" borderId="2" xfId="0" applyFont="1" applyFill="1" applyBorder="1" applyAlignment="1">
      <alignment horizontal="left" vertical="center" wrapText="1" readingOrder="1"/>
    </xf>
    <xf numFmtId="0" fontId="16" fillId="11" borderId="2" xfId="0" applyFont="1" applyFill="1" applyBorder="1" applyAlignment="1">
      <alignment horizontal="center" vertical="center" wrapText="1" readingOrder="1"/>
    </xf>
    <xf numFmtId="0" fontId="17" fillId="12" borderId="3" xfId="0" applyFont="1" applyFill="1" applyBorder="1" applyAlignment="1">
      <alignment horizontal="left" vertical="center" wrapText="1" readingOrder="1"/>
    </xf>
    <xf numFmtId="0" fontId="17" fillId="12" borderId="3" xfId="0" applyFont="1" applyFill="1" applyBorder="1" applyAlignment="1">
      <alignment horizontal="center" vertical="center" wrapText="1" readingOrder="1"/>
    </xf>
    <xf numFmtId="0" fontId="17" fillId="12" borderId="2" xfId="0" applyFont="1" applyFill="1" applyBorder="1" applyAlignment="1">
      <alignment horizontal="center" vertical="center" wrapText="1" readingOrder="1"/>
    </xf>
    <xf numFmtId="2" fontId="18" fillId="12" borderId="3" xfId="0" applyNumberFormat="1" applyFont="1" applyFill="1" applyBorder="1" applyAlignment="1">
      <alignment vertical="center" wrapText="1"/>
    </xf>
    <xf numFmtId="0" fontId="17" fillId="13" borderId="4" xfId="0" applyFont="1" applyFill="1" applyBorder="1" applyAlignment="1">
      <alignment horizontal="left" vertical="center" wrapText="1" readingOrder="1"/>
    </xf>
    <xf numFmtId="0" fontId="17" fillId="13" borderId="4" xfId="0" applyFont="1" applyFill="1" applyBorder="1" applyAlignment="1">
      <alignment horizontal="center" vertical="center" wrapText="1" readingOrder="1"/>
    </xf>
    <xf numFmtId="0" fontId="17" fillId="13" borderId="3" xfId="0" applyFont="1" applyFill="1" applyBorder="1" applyAlignment="1">
      <alignment horizontal="center" vertical="center" wrapText="1" readingOrder="1"/>
    </xf>
    <xf numFmtId="2" fontId="18" fillId="13" borderId="3" xfId="0" applyNumberFormat="1" applyFont="1" applyFill="1" applyBorder="1" applyAlignment="1">
      <alignment vertical="center" wrapText="1"/>
    </xf>
    <xf numFmtId="0" fontId="17" fillId="12" borderId="4" xfId="0" applyFont="1" applyFill="1" applyBorder="1" applyAlignment="1">
      <alignment horizontal="left" vertical="center" wrapText="1" readingOrder="1"/>
    </xf>
    <xf numFmtId="0" fontId="17" fillId="12" borderId="4" xfId="0" applyFont="1" applyFill="1" applyBorder="1" applyAlignment="1">
      <alignment horizontal="center" vertical="center" wrapText="1" readingOrder="1"/>
    </xf>
    <xf numFmtId="0" fontId="5" fillId="6" borderId="10" xfId="5" applyBorder="1" applyAlignment="1">
      <alignment horizontal="center"/>
    </xf>
    <xf numFmtId="0" fontId="1" fillId="14" borderId="9" xfId="1" applyFill="1" applyBorder="1" applyAlignment="1">
      <alignment horizontal="center"/>
    </xf>
    <xf numFmtId="0" fontId="2" fillId="15" borderId="9" xfId="2" applyFill="1" applyBorder="1" applyAlignment="1">
      <alignment horizontal="center"/>
    </xf>
    <xf numFmtId="0" fontId="3" fillId="16" borderId="9" xfId="3" applyFill="1" applyBorder="1" applyAlignment="1">
      <alignment horizontal="center"/>
    </xf>
    <xf numFmtId="0" fontId="1" fillId="14" borderId="11" xfId="1" applyFill="1" applyBorder="1" applyAlignment="1">
      <alignment horizontal="center"/>
    </xf>
    <xf numFmtId="0" fontId="1" fillId="2" borderId="12" xfId="1" applyBorder="1"/>
    <xf numFmtId="0" fontId="1" fillId="2" borderId="13" xfId="1" applyBorder="1"/>
    <xf numFmtId="0" fontId="1" fillId="2" borderId="14" xfId="1" applyBorder="1"/>
    <xf numFmtId="0" fontId="5" fillId="6" borderId="10" xfId="5" applyBorder="1"/>
    <xf numFmtId="0" fontId="2" fillId="3" borderId="15" xfId="2" applyBorder="1"/>
    <xf numFmtId="0" fontId="2" fillId="3" borderId="16" xfId="2" applyBorder="1"/>
    <xf numFmtId="0" fontId="3" fillId="4" borderId="14" xfId="3" applyBorder="1"/>
    <xf numFmtId="0" fontId="3" fillId="4" borderId="13" xfId="3" applyBorder="1"/>
  </cellXfs>
  <cellStyles count="7"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8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Q25" sqref="Q25"/>
    </sheetView>
  </sheetViews>
  <sheetFormatPr defaultRowHeight="15" x14ac:dyDescent="0.25"/>
  <cols>
    <col min="2" max="2" width="12.42578125" bestFit="1" customWidth="1"/>
    <col min="3" max="3" width="18.5703125" bestFit="1" customWidth="1"/>
    <col min="4" max="4" width="13.42578125" bestFit="1" customWidth="1"/>
    <col min="5" max="5" width="10.5703125" customWidth="1"/>
    <col min="6" max="6" width="6.85546875" bestFit="1" customWidth="1"/>
    <col min="13" max="13" width="11.85546875" customWidth="1"/>
    <col min="15" max="15" width="12.42578125" customWidth="1"/>
    <col min="18" max="18" width="14.85546875" customWidth="1"/>
  </cols>
  <sheetData>
    <row r="1" spans="1:18" ht="19.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3"/>
      <c r="H1" s="23"/>
      <c r="I1" s="23"/>
      <c r="J1" s="45" t="s">
        <v>0</v>
      </c>
      <c r="K1" s="46" t="s">
        <v>21</v>
      </c>
      <c r="L1" s="46" t="s">
        <v>22</v>
      </c>
      <c r="M1" s="46" t="s">
        <v>23</v>
      </c>
      <c r="N1" s="45" t="s">
        <v>24</v>
      </c>
      <c r="O1" s="45" t="s">
        <v>3</v>
      </c>
      <c r="P1" s="45" t="s">
        <v>4</v>
      </c>
      <c r="Q1" s="45" t="s">
        <v>5</v>
      </c>
      <c r="R1" s="45" t="s">
        <v>25</v>
      </c>
    </row>
    <row r="2" spans="1:18" ht="20.25" thickTop="1" thickBot="1" x14ac:dyDescent="0.35">
      <c r="A2" s="3">
        <v>1</v>
      </c>
      <c r="B2" s="3" t="s">
        <v>6</v>
      </c>
      <c r="C2" s="3" t="s">
        <v>7</v>
      </c>
      <c r="D2" s="3" t="s">
        <v>8</v>
      </c>
      <c r="E2" s="3" t="s">
        <v>18</v>
      </c>
      <c r="F2" s="3" t="s">
        <v>9</v>
      </c>
      <c r="G2" s="23"/>
      <c r="H2" s="23"/>
      <c r="I2" s="23"/>
      <c r="J2" s="47">
        <v>1</v>
      </c>
      <c r="K2" s="48">
        <v>1</v>
      </c>
      <c r="L2" s="48">
        <v>0</v>
      </c>
      <c r="M2" s="48">
        <v>0</v>
      </c>
      <c r="N2" s="49">
        <v>0.85</v>
      </c>
      <c r="O2" s="49">
        <v>0.85</v>
      </c>
      <c r="P2" s="48">
        <v>0</v>
      </c>
      <c r="Q2" s="47" t="s">
        <v>9</v>
      </c>
      <c r="R2" s="50">
        <f>SQRT(POWER($J$31-K2,2)+POWER($K$31-L2,2)+POWER($L$31-M2,2)+POWER($M$31-N2,2)+POWER($N$31-O2,2)+POWER($O$31-P2,2))</f>
        <v>3.6055512754639925E-2</v>
      </c>
    </row>
    <row r="3" spans="1:18" ht="20.25" thickTop="1" thickBot="1" x14ac:dyDescent="0.35">
      <c r="A3" s="4">
        <v>2</v>
      </c>
      <c r="B3" s="4" t="s">
        <v>6</v>
      </c>
      <c r="C3" s="4" t="s">
        <v>7</v>
      </c>
      <c r="D3" s="4" t="s">
        <v>8</v>
      </c>
      <c r="E3" s="4" t="s">
        <v>19</v>
      </c>
      <c r="F3" s="4" t="s">
        <v>9</v>
      </c>
      <c r="G3" s="23"/>
      <c r="H3" s="23"/>
      <c r="I3" s="23"/>
      <c r="J3" s="51">
        <v>2</v>
      </c>
      <c r="K3" s="52">
        <v>1</v>
      </c>
      <c r="L3" s="52">
        <v>0</v>
      </c>
      <c r="M3" s="52">
        <v>0</v>
      </c>
      <c r="N3" s="53">
        <v>0.8</v>
      </c>
      <c r="O3" s="53">
        <v>0.9</v>
      </c>
      <c r="P3" s="52">
        <v>1</v>
      </c>
      <c r="Q3" s="51" t="s">
        <v>9</v>
      </c>
      <c r="R3" s="54">
        <f t="shared" ref="R3:R15" si="0">SQRT(POWER($J$31-K3,2)+POWER($K$31-L3,2)+POWER($L$31-M3,2)+POWER($M$31-N3,2)+POWER($N$31-O3,2)+POWER($O$31-P3,2))</f>
        <v>1.0026464980241043</v>
      </c>
    </row>
    <row r="4" spans="1:18" ht="20.25" thickTop="1" thickBot="1" x14ac:dyDescent="0.35">
      <c r="A4" s="5">
        <v>3</v>
      </c>
      <c r="B4" s="5" t="s">
        <v>10</v>
      </c>
      <c r="C4" s="5" t="s">
        <v>7</v>
      </c>
      <c r="D4" s="5" t="s">
        <v>8</v>
      </c>
      <c r="E4" s="5" t="s">
        <v>18</v>
      </c>
      <c r="F4" s="5" t="s">
        <v>11</v>
      </c>
      <c r="G4" s="23"/>
      <c r="H4" s="23"/>
      <c r="I4" s="23"/>
      <c r="J4" s="55">
        <v>3</v>
      </c>
      <c r="K4" s="56">
        <v>0</v>
      </c>
      <c r="L4" s="56">
        <v>0</v>
      </c>
      <c r="M4" s="56">
        <v>1</v>
      </c>
      <c r="N4" s="56">
        <v>0.83</v>
      </c>
      <c r="O4" s="56">
        <v>0.86</v>
      </c>
      <c r="P4" s="56">
        <v>0</v>
      </c>
      <c r="Q4" s="55" t="s">
        <v>11</v>
      </c>
      <c r="R4" s="50">
        <f t="shared" si="0"/>
        <v>1.4145670715805596</v>
      </c>
    </row>
    <row r="5" spans="1:18" ht="20.25" thickTop="1" thickBot="1" x14ac:dyDescent="0.35">
      <c r="A5" s="4">
        <v>4</v>
      </c>
      <c r="B5" s="4" t="s">
        <v>12</v>
      </c>
      <c r="C5" s="4" t="s">
        <v>13</v>
      </c>
      <c r="D5" s="4" t="s">
        <v>8</v>
      </c>
      <c r="E5" s="4" t="s">
        <v>18</v>
      </c>
      <c r="F5" s="4" t="s">
        <v>11</v>
      </c>
      <c r="G5" s="23"/>
      <c r="H5" s="23"/>
      <c r="I5" s="23"/>
      <c r="J5" s="51">
        <v>4</v>
      </c>
      <c r="K5" s="52">
        <v>0</v>
      </c>
      <c r="L5" s="52">
        <v>1</v>
      </c>
      <c r="M5" s="52">
        <v>0</v>
      </c>
      <c r="N5" s="52">
        <v>0.7</v>
      </c>
      <c r="O5" s="52">
        <v>0.96</v>
      </c>
      <c r="P5" s="52">
        <v>0</v>
      </c>
      <c r="Q5" s="51" t="s">
        <v>11</v>
      </c>
      <c r="R5" s="54">
        <f t="shared" si="0"/>
        <v>1.4252368224263645</v>
      </c>
    </row>
    <row r="6" spans="1:18" ht="20.25" thickTop="1" thickBot="1" x14ac:dyDescent="0.35">
      <c r="A6" s="5">
        <v>5</v>
      </c>
      <c r="B6" s="5" t="s">
        <v>12</v>
      </c>
      <c r="C6" s="5" t="s">
        <v>14</v>
      </c>
      <c r="D6" s="5" t="s">
        <v>15</v>
      </c>
      <c r="E6" s="5" t="s">
        <v>18</v>
      </c>
      <c r="F6" s="5" t="s">
        <v>11</v>
      </c>
      <c r="G6" s="23"/>
      <c r="H6" s="23"/>
      <c r="I6" s="23"/>
      <c r="J6" s="55">
        <v>5</v>
      </c>
      <c r="K6" s="56">
        <v>0</v>
      </c>
      <c r="L6" s="56">
        <v>1</v>
      </c>
      <c r="M6" s="56">
        <v>0</v>
      </c>
      <c r="N6" s="56">
        <v>0.68</v>
      </c>
      <c r="O6" s="56">
        <v>0.8</v>
      </c>
      <c r="P6" s="56">
        <v>0</v>
      </c>
      <c r="Q6" s="55" t="s">
        <v>11</v>
      </c>
      <c r="R6" s="50">
        <f t="shared" si="0"/>
        <v>1.4214429288578561</v>
      </c>
    </row>
    <row r="7" spans="1:18" ht="20.25" thickTop="1" thickBot="1" x14ac:dyDescent="0.35">
      <c r="A7" s="4">
        <v>6</v>
      </c>
      <c r="B7" s="4" t="s">
        <v>12</v>
      </c>
      <c r="C7" s="4" t="s">
        <v>14</v>
      </c>
      <c r="D7" s="4" t="s">
        <v>15</v>
      </c>
      <c r="E7" s="4" t="s">
        <v>19</v>
      </c>
      <c r="F7" s="4" t="s">
        <v>9</v>
      </c>
      <c r="G7" s="23"/>
      <c r="H7" s="23"/>
      <c r="I7" s="23"/>
      <c r="J7" s="51">
        <v>6</v>
      </c>
      <c r="K7" s="52">
        <v>0</v>
      </c>
      <c r="L7" s="52">
        <v>1</v>
      </c>
      <c r="M7" s="52">
        <v>0</v>
      </c>
      <c r="N7" s="52">
        <v>0.65</v>
      </c>
      <c r="O7" s="52">
        <v>0.7</v>
      </c>
      <c r="P7" s="52">
        <v>1</v>
      </c>
      <c r="Q7" s="51" t="s">
        <v>9</v>
      </c>
      <c r="R7" s="54">
        <f t="shared" si="0"/>
        <v>1.7452220489095365</v>
      </c>
    </row>
    <row r="8" spans="1:18" ht="20.25" thickTop="1" thickBot="1" x14ac:dyDescent="0.35">
      <c r="A8" s="5">
        <v>7</v>
      </c>
      <c r="B8" s="5" t="s">
        <v>10</v>
      </c>
      <c r="C8" s="5" t="s">
        <v>14</v>
      </c>
      <c r="D8" s="5" t="s">
        <v>15</v>
      </c>
      <c r="E8" s="5" t="s">
        <v>19</v>
      </c>
      <c r="F8" s="5" t="s">
        <v>11</v>
      </c>
      <c r="G8" s="23"/>
      <c r="H8" s="23"/>
      <c r="I8" s="23"/>
      <c r="J8" s="55">
        <v>7</v>
      </c>
      <c r="K8" s="56">
        <v>0</v>
      </c>
      <c r="L8" s="56">
        <v>0</v>
      </c>
      <c r="M8" s="56">
        <v>1</v>
      </c>
      <c r="N8" s="56">
        <v>0.64</v>
      </c>
      <c r="O8" s="56">
        <v>0.65</v>
      </c>
      <c r="P8" s="56">
        <v>1</v>
      </c>
      <c r="Q8" s="55" t="s">
        <v>11</v>
      </c>
      <c r="R8" s="50">
        <f t="shared" si="0"/>
        <v>1.7506570195215281</v>
      </c>
    </row>
    <row r="9" spans="1:18" ht="20.25" thickTop="1" thickBot="1" x14ac:dyDescent="0.35">
      <c r="A9" s="4">
        <v>8</v>
      </c>
      <c r="B9" s="4" t="s">
        <v>6</v>
      </c>
      <c r="C9" s="4" t="s">
        <v>13</v>
      </c>
      <c r="D9" s="4" t="s">
        <v>8</v>
      </c>
      <c r="E9" s="4" t="s">
        <v>18</v>
      </c>
      <c r="F9" s="4" t="s">
        <v>9</v>
      </c>
      <c r="G9" s="23"/>
      <c r="H9" s="23"/>
      <c r="I9" s="23"/>
      <c r="J9" s="51">
        <v>8</v>
      </c>
      <c r="K9" s="52">
        <v>1</v>
      </c>
      <c r="L9" s="52">
        <v>0</v>
      </c>
      <c r="M9" s="52">
        <v>0</v>
      </c>
      <c r="N9" s="52">
        <v>0.72</v>
      </c>
      <c r="O9" s="52">
        <v>0.95</v>
      </c>
      <c r="P9" s="52">
        <v>0</v>
      </c>
      <c r="Q9" s="51" t="s">
        <v>9</v>
      </c>
      <c r="R9" s="54">
        <f t="shared" si="0"/>
        <v>0.15620499351813308</v>
      </c>
    </row>
    <row r="10" spans="1:18" ht="20.25" thickTop="1" thickBot="1" x14ac:dyDescent="0.35">
      <c r="A10" s="5">
        <v>9</v>
      </c>
      <c r="B10" s="5" t="s">
        <v>6</v>
      </c>
      <c r="C10" s="5" t="s">
        <v>13</v>
      </c>
      <c r="D10" s="5" t="s">
        <v>15</v>
      </c>
      <c r="E10" s="5" t="s">
        <v>18</v>
      </c>
      <c r="F10" s="5" t="s">
        <v>11</v>
      </c>
      <c r="G10" s="23"/>
      <c r="H10" s="23"/>
      <c r="I10" s="23"/>
      <c r="J10" s="55">
        <v>9</v>
      </c>
      <c r="K10" s="56">
        <v>1</v>
      </c>
      <c r="L10" s="56">
        <v>0</v>
      </c>
      <c r="M10" s="56">
        <v>0</v>
      </c>
      <c r="N10" s="56">
        <v>0.69</v>
      </c>
      <c r="O10" s="56">
        <v>0.7</v>
      </c>
      <c r="P10" s="56">
        <v>0</v>
      </c>
      <c r="Q10" s="55" t="s">
        <v>11</v>
      </c>
      <c r="R10" s="50">
        <f t="shared" si="0"/>
        <v>0.18384776310850237</v>
      </c>
    </row>
    <row r="11" spans="1:18" ht="20.25" thickTop="1" thickBot="1" x14ac:dyDescent="0.35">
      <c r="A11" s="4">
        <v>10</v>
      </c>
      <c r="B11" s="4" t="s">
        <v>12</v>
      </c>
      <c r="C11" s="4" t="s">
        <v>13</v>
      </c>
      <c r="D11" s="4" t="s">
        <v>15</v>
      </c>
      <c r="E11" s="4" t="s">
        <v>18</v>
      </c>
      <c r="F11" s="4" t="s">
        <v>11</v>
      </c>
      <c r="G11" s="23"/>
      <c r="H11" s="23"/>
      <c r="I11" s="23"/>
      <c r="J11" s="51">
        <v>10</v>
      </c>
      <c r="K11" s="52">
        <v>0</v>
      </c>
      <c r="L11" s="52">
        <v>1</v>
      </c>
      <c r="M11" s="52">
        <v>0</v>
      </c>
      <c r="N11" s="52">
        <v>0.75</v>
      </c>
      <c r="O11" s="52">
        <v>0.8</v>
      </c>
      <c r="P11" s="52">
        <v>0</v>
      </c>
      <c r="Q11" s="51" t="s">
        <v>11</v>
      </c>
      <c r="R11" s="54">
        <f t="shared" si="0"/>
        <v>1.4162626874983328</v>
      </c>
    </row>
    <row r="12" spans="1:18" ht="20.25" thickTop="1" thickBot="1" x14ac:dyDescent="0.35">
      <c r="A12" s="5">
        <v>11</v>
      </c>
      <c r="B12" s="5" t="s">
        <v>6</v>
      </c>
      <c r="C12" s="5" t="s">
        <v>13</v>
      </c>
      <c r="D12" s="5" t="s">
        <v>15</v>
      </c>
      <c r="E12" s="5" t="s">
        <v>19</v>
      </c>
      <c r="F12" s="5" t="s">
        <v>11</v>
      </c>
      <c r="G12" s="23"/>
      <c r="H12" s="23"/>
      <c r="I12" s="23"/>
      <c r="J12" s="55">
        <v>11</v>
      </c>
      <c r="K12" s="56">
        <v>1</v>
      </c>
      <c r="L12" s="56">
        <v>0</v>
      </c>
      <c r="M12" s="56">
        <v>0</v>
      </c>
      <c r="N12" s="56">
        <v>0.75</v>
      </c>
      <c r="O12" s="56">
        <v>0.7</v>
      </c>
      <c r="P12" s="56">
        <v>1</v>
      </c>
      <c r="Q12" s="55" t="s">
        <v>11</v>
      </c>
      <c r="R12" s="50">
        <f t="shared" si="0"/>
        <v>1.0108412338245805</v>
      </c>
    </row>
    <row r="13" spans="1:18" ht="20.25" thickTop="1" thickBot="1" x14ac:dyDescent="0.35">
      <c r="A13" s="4">
        <v>12</v>
      </c>
      <c r="B13" s="4" t="s">
        <v>10</v>
      </c>
      <c r="C13" s="4" t="s">
        <v>13</v>
      </c>
      <c r="D13" s="4" t="s">
        <v>8</v>
      </c>
      <c r="E13" s="4" t="s">
        <v>19</v>
      </c>
      <c r="F13" s="4" t="s">
        <v>11</v>
      </c>
      <c r="G13" s="23"/>
      <c r="H13" s="23"/>
      <c r="I13" s="23"/>
      <c r="J13" s="51">
        <v>12</v>
      </c>
      <c r="K13" s="52">
        <v>0</v>
      </c>
      <c r="L13" s="52">
        <v>0</v>
      </c>
      <c r="M13" s="52">
        <v>1</v>
      </c>
      <c r="N13" s="52">
        <v>0.72</v>
      </c>
      <c r="O13" s="52">
        <v>0.9</v>
      </c>
      <c r="P13" s="52">
        <v>1</v>
      </c>
      <c r="Q13" s="51" t="s">
        <v>11</v>
      </c>
      <c r="R13" s="54">
        <f t="shared" si="0"/>
        <v>1.7363467395655743</v>
      </c>
    </row>
    <row r="14" spans="1:18" ht="20.25" thickTop="1" thickBot="1" x14ac:dyDescent="0.35">
      <c r="A14" s="5">
        <v>13</v>
      </c>
      <c r="B14" s="5" t="s">
        <v>10</v>
      </c>
      <c r="C14" s="5" t="s">
        <v>7</v>
      </c>
      <c r="D14" s="5" t="s">
        <v>15</v>
      </c>
      <c r="E14" s="5" t="s">
        <v>18</v>
      </c>
      <c r="F14" s="5" t="s">
        <v>11</v>
      </c>
      <c r="G14" s="23"/>
      <c r="H14" s="23"/>
      <c r="I14" s="23"/>
      <c r="J14" s="55">
        <v>13</v>
      </c>
      <c r="K14" s="56">
        <v>0</v>
      </c>
      <c r="L14" s="56">
        <v>0</v>
      </c>
      <c r="M14" s="56">
        <v>1</v>
      </c>
      <c r="N14" s="56">
        <v>0.81</v>
      </c>
      <c r="O14" s="56">
        <v>0.75</v>
      </c>
      <c r="P14" s="56">
        <v>0</v>
      </c>
      <c r="Q14" s="55" t="s">
        <v>11</v>
      </c>
      <c r="R14" s="50">
        <f t="shared" si="0"/>
        <v>1.4165097952361645</v>
      </c>
    </row>
    <row r="15" spans="1:18" ht="20.25" thickTop="1" thickBot="1" x14ac:dyDescent="0.35">
      <c r="A15" s="4">
        <v>14</v>
      </c>
      <c r="B15" s="4" t="s">
        <v>12</v>
      </c>
      <c r="C15" s="4" t="s">
        <v>13</v>
      </c>
      <c r="D15" s="4" t="s">
        <v>8</v>
      </c>
      <c r="E15" s="4" t="s">
        <v>19</v>
      </c>
      <c r="F15" s="4" t="s">
        <v>9</v>
      </c>
      <c r="G15" s="23"/>
      <c r="H15" s="23"/>
      <c r="I15" s="23"/>
      <c r="J15" s="51">
        <v>14</v>
      </c>
      <c r="K15" s="52">
        <v>0</v>
      </c>
      <c r="L15" s="52">
        <v>1</v>
      </c>
      <c r="M15" s="52">
        <v>0</v>
      </c>
      <c r="N15" s="52">
        <v>0.71</v>
      </c>
      <c r="O15" s="52">
        <v>0.91</v>
      </c>
      <c r="P15" s="52">
        <v>1</v>
      </c>
      <c r="Q15" s="51" t="s">
        <v>9</v>
      </c>
      <c r="R15" s="54">
        <f t="shared" si="0"/>
        <v>1.73738308959193</v>
      </c>
    </row>
    <row r="18" spans="1:17" x14ac:dyDescent="0.25">
      <c r="D18" s="1" t="s">
        <v>11</v>
      </c>
      <c r="E18" s="1" t="s">
        <v>9</v>
      </c>
    </row>
    <row r="19" spans="1:17" ht="15.75" x14ac:dyDescent="0.25">
      <c r="A19" s="6"/>
      <c r="B19" s="30" t="s">
        <v>1</v>
      </c>
      <c r="C19" s="7" t="s">
        <v>10</v>
      </c>
      <c r="D19" s="19">
        <f>COUNTIFS(B2:B15,"overcast",F2:F15,"yes")/COUNTIF(F2:F14,"yes")</f>
        <v>0.44444444444444442</v>
      </c>
      <c r="E19" s="19">
        <f>COUNTIFS(B2:B15,"overcast",F2:F15,"no")/COUNTIF(F2:F15,"no")</f>
        <v>0</v>
      </c>
      <c r="F19" s="6"/>
      <c r="G19" s="6"/>
    </row>
    <row r="20" spans="1:17" ht="15.75" x14ac:dyDescent="0.25">
      <c r="A20" s="6"/>
      <c r="B20" s="31"/>
      <c r="C20" s="7" t="s">
        <v>12</v>
      </c>
      <c r="D20" s="19">
        <f>COUNTIFS(B2:B15,"rainy",F2:F15,"yes")/COUNTIF(F2:F15,"yes")</f>
        <v>0.33333333333333331</v>
      </c>
      <c r="E20" s="19">
        <f>COUNTIFS(B2:B15,"rainy",F2:F15,"no")/COUNTIF(F2:F15,"no")</f>
        <v>0.4</v>
      </c>
      <c r="F20" s="6"/>
      <c r="G20" s="6"/>
      <c r="J20" s="58" t="s">
        <v>27</v>
      </c>
      <c r="K20" s="61" t="s">
        <v>28</v>
      </c>
      <c r="L20" s="59" t="s">
        <v>28</v>
      </c>
      <c r="M20" s="60" t="s">
        <v>29</v>
      </c>
      <c r="N20" s="57" t="s">
        <v>30</v>
      </c>
    </row>
    <row r="21" spans="1:17" ht="15.75" x14ac:dyDescent="0.25">
      <c r="A21" s="6"/>
      <c r="B21" s="32"/>
      <c r="C21" s="7" t="s">
        <v>6</v>
      </c>
      <c r="D21" s="19">
        <f>COUNTIFS(B2:B15,"sunny",F2:F15,"yes")/COUNTIF(F2:F15,"yes")</f>
        <v>0.22222222222222221</v>
      </c>
      <c r="E21" s="19">
        <f>COUNTIFS(B2:B15,"sunny",F2:F15,"no")/COUNTIF(F2:F15,"no")</f>
        <v>0.6</v>
      </c>
      <c r="F21" s="6"/>
      <c r="G21" s="6"/>
      <c r="J21" s="62">
        <f>SMALL($R$2:$R$15,1)</f>
        <v>3.6055512754639925E-2</v>
      </c>
      <c r="K21" s="64" t="str">
        <f>INDEX($Q$2:$Q$15,MATCH(J21,$R$2:$R$15,0))</f>
        <v>no</v>
      </c>
      <c r="L21" s="66" t="s">
        <v>11</v>
      </c>
      <c r="M21" s="68">
        <f>COUNTIF(K21:K25,"yes")</f>
        <v>2</v>
      </c>
      <c r="N21" s="65" t="str">
        <f>INDEX(L21:L22,(MATCH(MAX(M21:M22),M21:M22)))</f>
        <v>no</v>
      </c>
    </row>
    <row r="22" spans="1:17" ht="15.75" x14ac:dyDescent="0.25">
      <c r="A22" s="6"/>
      <c r="B22" s="33" t="s">
        <v>16</v>
      </c>
      <c r="C22" s="8" t="s">
        <v>14</v>
      </c>
      <c r="D22" s="20">
        <f>COUNTIFS(C2:C15,"cool",F2:F15,"yes")/COUNTIF(F2:F15,"yes")</f>
        <v>0.22222222222222221</v>
      </c>
      <c r="E22" s="20">
        <f>COUNTIFS(C2:C15,"cool",F2:F15,"no")/COUNTIF(F2:F15,"no")</f>
        <v>0.2</v>
      </c>
      <c r="F22" s="6"/>
      <c r="G22" s="6"/>
      <c r="J22" s="62">
        <f>SMALL($R$2:$R$15,2)</f>
        <v>0.15620499351813308</v>
      </c>
      <c r="K22" s="62" t="str">
        <f t="shared" ref="K22:K25" si="1">INDEX($Q$2:$Q$15,MATCH(J22,$R$2:$R$15,0))</f>
        <v>no</v>
      </c>
      <c r="L22" s="67" t="s">
        <v>9</v>
      </c>
      <c r="M22" s="69">
        <f>COUNTIF(K21:K25,"no")</f>
        <v>3</v>
      </c>
    </row>
    <row r="23" spans="1:17" ht="15.75" x14ac:dyDescent="0.25">
      <c r="A23" s="6"/>
      <c r="B23" s="34"/>
      <c r="C23" s="8" t="s">
        <v>7</v>
      </c>
      <c r="D23" s="20">
        <f>COUNTIFS(C2:C15,"hot",F2:F15,"yes")/COUNTIF(F2:F15,"yes")</f>
        <v>0.22222222222222221</v>
      </c>
      <c r="E23" s="20">
        <f>COUNTIFS(C2:C15,"hot",F2:F15,"no")/COUNTIF(F2:F15,"no")</f>
        <v>0.4</v>
      </c>
      <c r="F23" s="6"/>
      <c r="G23" s="6"/>
      <c r="J23" s="62">
        <f>SMALL($R$2:$R$15,3)</f>
        <v>0.18384776310850237</v>
      </c>
      <c r="K23" s="62" t="str">
        <f t="shared" si="1"/>
        <v>yes</v>
      </c>
    </row>
    <row r="24" spans="1:17" ht="15.75" x14ac:dyDescent="0.25">
      <c r="A24" s="6"/>
      <c r="B24" s="35"/>
      <c r="C24" s="8" t="s">
        <v>13</v>
      </c>
      <c r="D24" s="20">
        <f>COUNTIFS(C2:C15,"mild",F2:F15,"yes")/COUNTIF(F2:F15,"yes")</f>
        <v>0.55555555555555558</v>
      </c>
      <c r="E24" s="20">
        <f>COUNTIFS(C2:C15,"mild",F2:F15,"no")/COUNTIF(F2:F15,"no")</f>
        <v>0.4</v>
      </c>
      <c r="F24" s="6"/>
      <c r="G24" s="6"/>
      <c r="J24" s="62">
        <f>SMALL($R$2:$R$15,4)</f>
        <v>1.0026464980241043</v>
      </c>
      <c r="K24" s="62" t="str">
        <f t="shared" si="1"/>
        <v>no</v>
      </c>
    </row>
    <row r="25" spans="1:17" ht="15.75" x14ac:dyDescent="0.25">
      <c r="A25" s="6"/>
      <c r="B25" s="36" t="s">
        <v>3</v>
      </c>
      <c r="C25" s="9" t="s">
        <v>8</v>
      </c>
      <c r="D25" s="21">
        <f>COUNTIFS(D2:D15,"high",F2:F15,"yes")/COUNTIF(F2:F15,"yes")</f>
        <v>0.33333333333333331</v>
      </c>
      <c r="E25" s="21">
        <f>COUNTIFS(D2:D15,"high",F2:F15,"no")/COUNTIF(F2:F15,"no")</f>
        <v>0.8</v>
      </c>
      <c r="F25" s="6"/>
      <c r="G25" s="6"/>
      <c r="J25" s="63">
        <f>SMALL($R$2:$R$15,5)</f>
        <v>1.0108412338245805</v>
      </c>
      <c r="K25" s="63" t="str">
        <f t="shared" si="1"/>
        <v>yes</v>
      </c>
    </row>
    <row r="26" spans="1:17" ht="15.75" x14ac:dyDescent="0.25">
      <c r="A26" s="6"/>
      <c r="B26" s="37"/>
      <c r="C26" s="9" t="s">
        <v>15</v>
      </c>
      <c r="D26" s="21">
        <f>COUNTIFS(D2:D15,"normal",F2:F15,"yes")/COUNTIF(F2:F15,"yes")</f>
        <v>0.66666666666666663</v>
      </c>
      <c r="E26" s="21">
        <f>COUNTIFS(D2:D15,"normal",F2:F15,"no")/COUNTIF(F2:F15,"no")</f>
        <v>0.2</v>
      </c>
      <c r="F26" s="6"/>
      <c r="G26" s="6"/>
    </row>
    <row r="27" spans="1:17" ht="15.75" x14ac:dyDescent="0.25">
      <c r="A27" s="6"/>
      <c r="B27" s="38" t="s">
        <v>4</v>
      </c>
      <c r="C27" s="10" t="s">
        <v>18</v>
      </c>
      <c r="D27" s="22">
        <f>COUNTIFS(E2:E15,"f",F2:F15,"yes")/COUNTIF(F2:F15,"yes")</f>
        <v>0.66666666666666663</v>
      </c>
      <c r="E27" s="22">
        <f>COUNTIFS(E2:E15,"f",F2:F15,"no")/COUNTIF(F2:F14,"no")</f>
        <v>0.5</v>
      </c>
      <c r="F27" s="6"/>
      <c r="G27" s="6"/>
    </row>
    <row r="28" spans="1:17" ht="15.75" x14ac:dyDescent="0.25">
      <c r="A28" s="6"/>
      <c r="B28" s="39"/>
      <c r="C28" s="10" t="s">
        <v>19</v>
      </c>
      <c r="D28" s="22">
        <f>COUNTIFS(E2:E15,"t",F2:F15,"yes")/COUNTIF(F2:F15,"yes")</f>
        <v>0.33333333333333331</v>
      </c>
      <c r="E28" s="22">
        <f>COUNTIFS(E2:E15,"t",F2:F15,"no")/COUNTIF(F2:F15,"no")</f>
        <v>0.6</v>
      </c>
      <c r="F28" s="6"/>
      <c r="G28" s="6"/>
    </row>
    <row r="29" spans="1:17" ht="15.75" x14ac:dyDescent="0.25">
      <c r="A29" s="6"/>
      <c r="B29" s="6"/>
      <c r="C29" s="6"/>
      <c r="D29" s="6"/>
      <c r="E29" s="6"/>
      <c r="F29" s="6"/>
      <c r="G29" s="6"/>
    </row>
    <row r="30" spans="1:17" ht="15.75" x14ac:dyDescent="0.25">
      <c r="A30" s="11" t="s">
        <v>17</v>
      </c>
      <c r="B30" s="12" t="s">
        <v>12</v>
      </c>
      <c r="C30" s="13" t="s">
        <v>14</v>
      </c>
      <c r="D30" s="14" t="s">
        <v>8</v>
      </c>
      <c r="E30" s="15" t="s">
        <v>19</v>
      </c>
      <c r="F30" s="16" t="s">
        <v>20</v>
      </c>
      <c r="G30" s="16" t="str">
        <f>INDEX(A31:A32,(MATCH(MAX(F31:F32),F31:F32)))</f>
        <v>no</v>
      </c>
      <c r="I30" t="s">
        <v>17</v>
      </c>
      <c r="J30" s="40" t="s">
        <v>21</v>
      </c>
      <c r="K30" s="40" t="s">
        <v>22</v>
      </c>
      <c r="L30" s="40" t="s">
        <v>23</v>
      </c>
      <c r="M30" s="41" t="s">
        <v>26</v>
      </c>
      <c r="N30" s="42" t="s">
        <v>3</v>
      </c>
      <c r="O30" s="43" t="s">
        <v>4</v>
      </c>
      <c r="P30" s="44" t="s">
        <v>20</v>
      </c>
      <c r="Q30" s="44" t="str">
        <f>N21</f>
        <v>no</v>
      </c>
    </row>
    <row r="31" spans="1:17" ht="15.75" x14ac:dyDescent="0.25">
      <c r="A31" s="11" t="s">
        <v>11</v>
      </c>
      <c r="B31" s="17">
        <f>INDEX(D19:D21,MATCH(B30,C19:C21))</f>
        <v>0.33333333333333331</v>
      </c>
      <c r="C31" s="17">
        <f>INDEX(D22:D24,MATCH(C30,C22:C24))</f>
        <v>0.22222222222222221</v>
      </c>
      <c r="D31" s="17">
        <f>INDEX(D25:D26,MATCH(D30,C25:C26))</f>
        <v>0.33333333333333331</v>
      </c>
      <c r="E31" s="17">
        <f>INDEX(D27:D28,MATCH(E30,C27:C28))</f>
        <v>0.33333333333333331</v>
      </c>
      <c r="F31" s="18">
        <f>B31*C31*D31*E31</f>
        <v>8.2304526748971183E-3</v>
      </c>
      <c r="G31" s="6"/>
      <c r="J31">
        <v>1</v>
      </c>
      <c r="K31">
        <v>0</v>
      </c>
      <c r="L31">
        <v>0</v>
      </c>
      <c r="M31">
        <v>0.82</v>
      </c>
      <c r="N31">
        <v>0.83</v>
      </c>
      <c r="O31">
        <v>0</v>
      </c>
    </row>
    <row r="32" spans="1:17" ht="15.75" x14ac:dyDescent="0.25">
      <c r="A32" s="11" t="s">
        <v>9</v>
      </c>
      <c r="B32" s="17">
        <f>INDEX(E19:E21,MATCH(B30,C19:C21))</f>
        <v>0.4</v>
      </c>
      <c r="C32" s="17">
        <f>INDEX(E22:E24,MATCH(C30,C22:C24))</f>
        <v>0.2</v>
      </c>
      <c r="D32" s="17">
        <f>INDEX(E25:E26,MATCH(D30,C25:C26))</f>
        <v>0.8</v>
      </c>
      <c r="E32" s="17">
        <f>INDEX(E27:E28,MATCH(E30,C27:C28))</f>
        <v>0.6</v>
      </c>
      <c r="F32" s="18">
        <f>B32*C32*D32*E32</f>
        <v>3.8400000000000011E-2</v>
      </c>
      <c r="G32" s="6"/>
    </row>
  </sheetData>
  <sortState ref="C19:E21">
    <sortCondition ref="C19"/>
  </sortState>
  <dataConsolidate function="count" topLabels="1" link="1">
    <dataRefs count="1">
      <dataRef ref="B1:F15" sheet="Sheet1 (2)"/>
    </dataRefs>
  </dataConsolidate>
  <mergeCells count="4">
    <mergeCell ref="B19:B21"/>
    <mergeCell ref="B22:B24"/>
    <mergeCell ref="B25:B26"/>
    <mergeCell ref="B27:B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H22" sqref="H22"/>
    </sheetView>
  </sheetViews>
  <sheetFormatPr defaultRowHeight="15" x14ac:dyDescent="0.25"/>
  <cols>
    <col min="2" max="2" width="12.42578125" bestFit="1" customWidth="1"/>
    <col min="3" max="3" width="18.5703125" bestFit="1" customWidth="1"/>
    <col min="4" max="4" width="13.42578125" bestFit="1" customWidth="1"/>
    <col min="5" max="5" width="9.42578125" bestFit="1" customWidth="1"/>
    <col min="6" max="6" width="6.85546875" bestFit="1" customWidth="1"/>
  </cols>
  <sheetData>
    <row r="1" spans="1:6" ht="19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.25" thickTop="1" thickBot="1" x14ac:dyDescent="0.3">
      <c r="A2" s="3">
        <v>1</v>
      </c>
      <c r="B2" s="3" t="s">
        <v>6</v>
      </c>
      <c r="C2" s="3" t="s">
        <v>7</v>
      </c>
      <c r="D2" s="3" t="s">
        <v>8</v>
      </c>
      <c r="E2" s="3" t="b">
        <v>0</v>
      </c>
      <c r="F2" s="3" t="s">
        <v>9</v>
      </c>
    </row>
    <row r="3" spans="1:6" ht="19.5" thickBot="1" x14ac:dyDescent="0.3">
      <c r="A3" s="4">
        <v>2</v>
      </c>
      <c r="B3" s="4" t="s">
        <v>6</v>
      </c>
      <c r="C3" s="4" t="s">
        <v>7</v>
      </c>
      <c r="D3" s="4" t="s">
        <v>8</v>
      </c>
      <c r="E3" s="4" t="b">
        <v>1</v>
      </c>
      <c r="F3" s="4" t="s">
        <v>9</v>
      </c>
    </row>
    <row r="4" spans="1:6" ht="19.5" thickBot="1" x14ac:dyDescent="0.3">
      <c r="A4" s="5">
        <v>3</v>
      </c>
      <c r="B4" s="5" t="s">
        <v>10</v>
      </c>
      <c r="C4" s="5" t="s">
        <v>7</v>
      </c>
      <c r="D4" s="5" t="s">
        <v>8</v>
      </c>
      <c r="E4" s="5" t="b">
        <v>0</v>
      </c>
      <c r="F4" s="5" t="s">
        <v>11</v>
      </c>
    </row>
    <row r="5" spans="1:6" ht="19.5" thickBot="1" x14ac:dyDescent="0.3">
      <c r="A5" s="4">
        <v>4</v>
      </c>
      <c r="B5" s="4" t="s">
        <v>12</v>
      </c>
      <c r="C5" s="4" t="s">
        <v>13</v>
      </c>
      <c r="D5" s="4" t="s">
        <v>8</v>
      </c>
      <c r="E5" s="4" t="b">
        <v>0</v>
      </c>
      <c r="F5" s="4" t="s">
        <v>11</v>
      </c>
    </row>
    <row r="6" spans="1:6" ht="19.5" thickBot="1" x14ac:dyDescent="0.3">
      <c r="A6" s="5">
        <v>5</v>
      </c>
      <c r="B6" s="5" t="s">
        <v>12</v>
      </c>
      <c r="C6" s="5" t="s">
        <v>14</v>
      </c>
      <c r="D6" s="5" t="s">
        <v>15</v>
      </c>
      <c r="E6" s="5" t="b">
        <v>0</v>
      </c>
      <c r="F6" s="5" t="s">
        <v>11</v>
      </c>
    </row>
    <row r="7" spans="1:6" ht="19.5" thickBot="1" x14ac:dyDescent="0.3">
      <c r="A7" s="4">
        <v>6</v>
      </c>
      <c r="B7" s="4" t="s">
        <v>12</v>
      </c>
      <c r="C7" s="4" t="s">
        <v>14</v>
      </c>
      <c r="D7" s="4" t="s">
        <v>15</v>
      </c>
      <c r="E7" s="4" t="b">
        <v>1</v>
      </c>
      <c r="F7" s="4" t="s">
        <v>9</v>
      </c>
    </row>
    <row r="8" spans="1:6" ht="19.5" thickBot="1" x14ac:dyDescent="0.3">
      <c r="A8" s="5">
        <v>7</v>
      </c>
      <c r="B8" s="5" t="s">
        <v>10</v>
      </c>
      <c r="C8" s="5" t="s">
        <v>14</v>
      </c>
      <c r="D8" s="5" t="s">
        <v>15</v>
      </c>
      <c r="E8" s="5" t="b">
        <v>1</v>
      </c>
      <c r="F8" s="5" t="s">
        <v>11</v>
      </c>
    </row>
    <row r="9" spans="1:6" ht="19.5" thickBot="1" x14ac:dyDescent="0.3">
      <c r="A9" s="4">
        <v>8</v>
      </c>
      <c r="B9" s="4" t="s">
        <v>6</v>
      </c>
      <c r="C9" s="4" t="s">
        <v>13</v>
      </c>
      <c r="D9" s="4" t="s">
        <v>8</v>
      </c>
      <c r="E9" s="4" t="b">
        <v>0</v>
      </c>
      <c r="F9" s="4" t="s">
        <v>9</v>
      </c>
    </row>
    <row r="10" spans="1:6" ht="19.5" thickBot="1" x14ac:dyDescent="0.3">
      <c r="A10" s="5">
        <v>9</v>
      </c>
      <c r="B10" s="5" t="s">
        <v>6</v>
      </c>
      <c r="C10" s="5" t="s">
        <v>13</v>
      </c>
      <c r="D10" s="5" t="s">
        <v>15</v>
      </c>
      <c r="E10" s="5" t="b">
        <v>0</v>
      </c>
      <c r="F10" s="5" t="s">
        <v>11</v>
      </c>
    </row>
    <row r="11" spans="1:6" ht="19.5" thickBot="1" x14ac:dyDescent="0.3">
      <c r="A11" s="4">
        <v>10</v>
      </c>
      <c r="B11" s="4" t="s">
        <v>12</v>
      </c>
      <c r="C11" s="4" t="s">
        <v>13</v>
      </c>
      <c r="D11" s="4" t="s">
        <v>15</v>
      </c>
      <c r="E11" s="4" t="b">
        <v>0</v>
      </c>
      <c r="F11" s="4" t="s">
        <v>11</v>
      </c>
    </row>
    <row r="12" spans="1:6" ht="19.5" thickBot="1" x14ac:dyDescent="0.3">
      <c r="A12" s="5">
        <v>11</v>
      </c>
      <c r="B12" s="5" t="s">
        <v>6</v>
      </c>
      <c r="C12" s="5" t="s">
        <v>13</v>
      </c>
      <c r="D12" s="5" t="s">
        <v>15</v>
      </c>
      <c r="E12" s="5" t="b">
        <v>1</v>
      </c>
      <c r="F12" s="5" t="s">
        <v>11</v>
      </c>
    </row>
    <row r="13" spans="1:6" ht="19.5" thickBot="1" x14ac:dyDescent="0.3">
      <c r="A13" s="4">
        <v>12</v>
      </c>
      <c r="B13" s="4" t="s">
        <v>10</v>
      </c>
      <c r="C13" s="4" t="s">
        <v>13</v>
      </c>
      <c r="D13" s="4" t="s">
        <v>8</v>
      </c>
      <c r="E13" s="4" t="b">
        <v>1</v>
      </c>
      <c r="F13" s="4" t="s">
        <v>11</v>
      </c>
    </row>
    <row r="14" spans="1:6" ht="19.5" thickBot="1" x14ac:dyDescent="0.3">
      <c r="A14" s="5">
        <v>13</v>
      </c>
      <c r="B14" s="5" t="s">
        <v>10</v>
      </c>
      <c r="C14" s="5" t="s">
        <v>7</v>
      </c>
      <c r="D14" s="5" t="s">
        <v>15</v>
      </c>
      <c r="E14" s="5" t="b">
        <v>0</v>
      </c>
      <c r="F14" s="5" t="s">
        <v>11</v>
      </c>
    </row>
    <row r="15" spans="1:6" ht="19.5" thickBot="1" x14ac:dyDescent="0.3">
      <c r="A15" s="4">
        <v>14</v>
      </c>
      <c r="B15" s="4" t="s">
        <v>12</v>
      </c>
      <c r="C15" s="4" t="s">
        <v>13</v>
      </c>
      <c r="D15" s="4" t="s">
        <v>8</v>
      </c>
      <c r="E15" s="4" t="b">
        <v>1</v>
      </c>
      <c r="F15" s="4" t="s">
        <v>9</v>
      </c>
    </row>
    <row r="16" spans="1:6" ht="19.5" thickBot="1" x14ac:dyDescent="0.35">
      <c r="A16" s="23"/>
      <c r="B16" s="23"/>
      <c r="C16" s="23"/>
      <c r="D16" s="23"/>
      <c r="E16" s="23"/>
      <c r="F16" s="23"/>
    </row>
    <row r="17" spans="1:6" ht="20.25" thickTop="1" thickBot="1" x14ac:dyDescent="0.35">
      <c r="A17" s="23"/>
      <c r="B17" s="24"/>
      <c r="C17" s="24"/>
      <c r="D17" s="29">
        <f>COUNTIF(F2:F15,"yes")</f>
        <v>9</v>
      </c>
      <c r="E17" s="29">
        <f>COUNTIF(F2:F15,"no")</f>
        <v>5</v>
      </c>
      <c r="F17" s="23"/>
    </row>
    <row r="18" spans="1:6" ht="20.25" thickTop="1" thickBot="1" x14ac:dyDescent="0.35">
      <c r="A18" s="23"/>
      <c r="B18" s="24"/>
      <c r="C18" s="24"/>
      <c r="D18" s="29" t="s">
        <v>11</v>
      </c>
      <c r="E18" s="29" t="s">
        <v>9</v>
      </c>
      <c r="F18" s="23"/>
    </row>
    <row r="19" spans="1:6" ht="19.5" thickTop="1" x14ac:dyDescent="0.3">
      <c r="A19" s="23"/>
      <c r="B19" s="26" t="s">
        <v>1</v>
      </c>
      <c r="C19" s="26" t="s">
        <v>6</v>
      </c>
      <c r="D19" s="26">
        <f>COUNTIFS(B2:B15,"sunny",F2:F15,"yes")</f>
        <v>2</v>
      </c>
      <c r="E19" s="26">
        <f>COUNTIFS(B2:B15,"sunny",F2:F15,"no")</f>
        <v>3</v>
      </c>
      <c r="F19" s="23"/>
    </row>
    <row r="20" spans="1:6" ht="18.75" x14ac:dyDescent="0.3">
      <c r="A20" s="23"/>
      <c r="B20" s="26"/>
      <c r="C20" s="26" t="s">
        <v>10</v>
      </c>
      <c r="D20" s="26">
        <f>COUNTIFS(B2:B15,"overcast",F2:F15,"yes")</f>
        <v>4</v>
      </c>
      <c r="E20" s="26">
        <f>COUNTIFS(B2:B15,"overcast",F2:F15,"no")</f>
        <v>0</v>
      </c>
      <c r="F20" s="23"/>
    </row>
    <row r="21" spans="1:6" ht="18.75" x14ac:dyDescent="0.3">
      <c r="A21" s="23"/>
      <c r="B21" s="26"/>
      <c r="C21" s="26" t="s">
        <v>12</v>
      </c>
      <c r="D21" s="26">
        <f>COUNTIFS(B2:B15,"rainy",F2:F15,"yes")</f>
        <v>3</v>
      </c>
      <c r="E21" s="26">
        <f>COUNTIFS(B2:B15,"rainy",F2:F15,"no")</f>
        <v>2</v>
      </c>
      <c r="F21" s="23"/>
    </row>
    <row r="22" spans="1:6" ht="18.75" x14ac:dyDescent="0.3">
      <c r="A22" s="23"/>
      <c r="B22" s="28" t="s">
        <v>16</v>
      </c>
      <c r="C22" s="28" t="s">
        <v>7</v>
      </c>
      <c r="D22" s="28">
        <f>COUNTIFS(C2:C15,"hot",F2:F15,"yes")</f>
        <v>2</v>
      </c>
      <c r="E22" s="28">
        <f>COUNTIFS(C2:C15,"hot",F2:F15,"no")</f>
        <v>2</v>
      </c>
      <c r="F22" s="23"/>
    </row>
    <row r="23" spans="1:6" ht="18.75" x14ac:dyDescent="0.3">
      <c r="A23" s="23"/>
      <c r="B23" s="28"/>
      <c r="C23" s="28" t="s">
        <v>13</v>
      </c>
      <c r="D23" s="28">
        <f>COUNTIFS(C2:C15,"mild",F2:F15,"yes")</f>
        <v>5</v>
      </c>
      <c r="E23" s="28">
        <f>COUNTIFS(C2:C15,"mild",F2:F15,"no")</f>
        <v>2</v>
      </c>
      <c r="F23" s="23"/>
    </row>
    <row r="24" spans="1:6" ht="18.75" x14ac:dyDescent="0.3">
      <c r="A24" s="23"/>
      <c r="B24" s="28"/>
      <c r="C24" s="28" t="s">
        <v>14</v>
      </c>
      <c r="D24" s="28">
        <f>COUNTIFS(C2:C17,"cool",F2:F17,"yes")</f>
        <v>2</v>
      </c>
      <c r="E24" s="28">
        <f>COUNTIFS(C2:C15,"cool",F2:F15,"no")</f>
        <v>1</v>
      </c>
      <c r="F24" s="23"/>
    </row>
    <row r="25" spans="1:6" ht="18.75" x14ac:dyDescent="0.3">
      <c r="A25" s="23"/>
      <c r="B25" s="27" t="s">
        <v>3</v>
      </c>
      <c r="C25" s="27" t="s">
        <v>8</v>
      </c>
      <c r="D25" s="27">
        <f>COUNTIFS(D2:D15,"high",F2:F15,"yes")</f>
        <v>3</v>
      </c>
      <c r="E25" s="27">
        <f>COUNTIFS(D2:D15,"high",F2:F15,"no")</f>
        <v>4</v>
      </c>
      <c r="F25" s="23"/>
    </row>
    <row r="26" spans="1:6" ht="18.75" x14ac:dyDescent="0.3">
      <c r="A26" s="23"/>
      <c r="B26" s="27"/>
      <c r="C26" s="27" t="s">
        <v>15</v>
      </c>
      <c r="D26" s="27">
        <f>COUNTIFS(D2:D15,"normal",F2:F15,"yes")</f>
        <v>6</v>
      </c>
      <c r="E26" s="27">
        <f>COUNTIFS(D2:D15,"normal",F2:F15,"no")</f>
        <v>1</v>
      </c>
      <c r="F26" s="23"/>
    </row>
    <row r="27" spans="1:6" ht="18.75" x14ac:dyDescent="0.3">
      <c r="A27" s="23"/>
      <c r="B27" s="25" t="s">
        <v>4</v>
      </c>
      <c r="C27" s="25" t="b">
        <v>1</v>
      </c>
      <c r="D27" s="25">
        <f>COUNTIFS(E2:E15,"TRUE",F2:F15,"yes")</f>
        <v>3</v>
      </c>
      <c r="E27" s="25">
        <f>COUNTIFS(E2:E15,"TRUE",F2:F15,"no")</f>
        <v>3</v>
      </c>
      <c r="F27" s="23"/>
    </row>
    <row r="28" spans="1:6" ht="18.75" x14ac:dyDescent="0.3">
      <c r="A28" s="23"/>
      <c r="B28" s="25"/>
      <c r="C28" s="25" t="b">
        <v>0</v>
      </c>
      <c r="D28" s="25">
        <f>COUNTIFS(E2:E15,"FALSE",F2:F15,"yes")</f>
        <v>6</v>
      </c>
      <c r="E28" s="25">
        <f>COUNTIFS(E2:E15,"FALSE",F2:F15,"no")</f>
        <v>2</v>
      </c>
      <c r="F28" s="2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J14" sqref="J14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E2" t="b">
        <v>0</v>
      </c>
      <c r="F2" t="s">
        <v>9</v>
      </c>
    </row>
    <row r="3" spans="1:6" x14ac:dyDescent="0.25">
      <c r="A3">
        <v>2</v>
      </c>
      <c r="B3" t="s">
        <v>6</v>
      </c>
      <c r="C3" t="s">
        <v>7</v>
      </c>
      <c r="D3" t="s">
        <v>8</v>
      </c>
      <c r="E3" t="b">
        <v>1</v>
      </c>
      <c r="F3" t="s">
        <v>9</v>
      </c>
    </row>
    <row r="4" spans="1:6" x14ac:dyDescent="0.25">
      <c r="A4">
        <v>3</v>
      </c>
      <c r="B4" t="s">
        <v>10</v>
      </c>
      <c r="C4" t="s">
        <v>7</v>
      </c>
      <c r="D4" t="s">
        <v>8</v>
      </c>
      <c r="E4" t="b">
        <v>0</v>
      </c>
      <c r="F4" t="s">
        <v>11</v>
      </c>
    </row>
    <row r="5" spans="1:6" x14ac:dyDescent="0.25">
      <c r="A5">
        <v>4</v>
      </c>
      <c r="B5" t="s">
        <v>12</v>
      </c>
      <c r="C5" t="s">
        <v>13</v>
      </c>
      <c r="D5" t="s">
        <v>8</v>
      </c>
      <c r="E5" t="b">
        <v>0</v>
      </c>
      <c r="F5" t="s">
        <v>11</v>
      </c>
    </row>
    <row r="6" spans="1:6" x14ac:dyDescent="0.25">
      <c r="A6">
        <v>5</v>
      </c>
      <c r="B6" t="s">
        <v>12</v>
      </c>
      <c r="C6" t="s">
        <v>14</v>
      </c>
      <c r="D6" t="s">
        <v>15</v>
      </c>
      <c r="E6" t="b">
        <v>0</v>
      </c>
      <c r="F6" t="s">
        <v>11</v>
      </c>
    </row>
    <row r="7" spans="1:6" x14ac:dyDescent="0.25">
      <c r="A7">
        <v>6</v>
      </c>
      <c r="B7" t="s">
        <v>12</v>
      </c>
      <c r="C7" t="s">
        <v>14</v>
      </c>
      <c r="D7" t="s">
        <v>15</v>
      </c>
      <c r="E7" t="b">
        <v>1</v>
      </c>
      <c r="F7" t="s">
        <v>9</v>
      </c>
    </row>
    <row r="8" spans="1:6" x14ac:dyDescent="0.25">
      <c r="A8">
        <v>7</v>
      </c>
      <c r="B8" t="s">
        <v>10</v>
      </c>
      <c r="C8" t="s">
        <v>14</v>
      </c>
      <c r="D8" t="s">
        <v>15</v>
      </c>
      <c r="E8" t="b">
        <v>1</v>
      </c>
      <c r="F8" t="s">
        <v>11</v>
      </c>
    </row>
    <row r="9" spans="1:6" x14ac:dyDescent="0.25">
      <c r="A9">
        <v>8</v>
      </c>
      <c r="B9" t="s">
        <v>6</v>
      </c>
      <c r="C9" t="s">
        <v>13</v>
      </c>
      <c r="D9" t="s">
        <v>8</v>
      </c>
      <c r="E9" t="b">
        <v>0</v>
      </c>
      <c r="F9" t="s">
        <v>9</v>
      </c>
    </row>
    <row r="10" spans="1:6" x14ac:dyDescent="0.25">
      <c r="A10">
        <v>9</v>
      </c>
      <c r="B10" t="s">
        <v>6</v>
      </c>
      <c r="C10" t="s">
        <v>13</v>
      </c>
      <c r="D10" t="s">
        <v>15</v>
      </c>
      <c r="E10" t="b">
        <v>0</v>
      </c>
      <c r="F10" t="s">
        <v>11</v>
      </c>
    </row>
    <row r="11" spans="1:6" x14ac:dyDescent="0.25">
      <c r="A11">
        <v>10</v>
      </c>
      <c r="B11" t="s">
        <v>12</v>
      </c>
      <c r="C11" t="s">
        <v>13</v>
      </c>
      <c r="D11" t="s">
        <v>15</v>
      </c>
      <c r="E11" t="b">
        <v>0</v>
      </c>
      <c r="F11" t="s">
        <v>11</v>
      </c>
    </row>
    <row r="12" spans="1:6" x14ac:dyDescent="0.25">
      <c r="A12">
        <v>11</v>
      </c>
      <c r="B12" t="s">
        <v>6</v>
      </c>
      <c r="C12" t="s">
        <v>13</v>
      </c>
      <c r="D12" t="s">
        <v>15</v>
      </c>
      <c r="E12" t="b">
        <v>1</v>
      </c>
      <c r="F12" t="s">
        <v>11</v>
      </c>
    </row>
    <row r="13" spans="1:6" x14ac:dyDescent="0.25">
      <c r="A13">
        <v>12</v>
      </c>
      <c r="B13" t="s">
        <v>10</v>
      </c>
      <c r="C13" t="s">
        <v>13</v>
      </c>
      <c r="D13" t="s">
        <v>8</v>
      </c>
      <c r="E13" t="b">
        <v>1</v>
      </c>
      <c r="F13" t="s">
        <v>11</v>
      </c>
    </row>
    <row r="14" spans="1:6" x14ac:dyDescent="0.25">
      <c r="A14">
        <v>13</v>
      </c>
      <c r="B14" t="s">
        <v>10</v>
      </c>
      <c r="C14" t="s">
        <v>7</v>
      </c>
      <c r="D14" t="s">
        <v>15</v>
      </c>
      <c r="E14" t="b">
        <v>0</v>
      </c>
      <c r="F14" t="s">
        <v>11</v>
      </c>
    </row>
    <row r="15" spans="1:6" x14ac:dyDescent="0.25">
      <c r="A15">
        <v>14</v>
      </c>
      <c r="B15" t="s">
        <v>12</v>
      </c>
      <c r="C15" t="s">
        <v>13</v>
      </c>
      <c r="D15" t="s">
        <v>8</v>
      </c>
      <c r="E15" t="b">
        <v>1</v>
      </c>
      <c r="F15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K17" sqref="K17"/>
    </sheetView>
  </sheetViews>
  <sheetFormatPr defaultRowHeight="15" x14ac:dyDescent="0.25"/>
  <sheetData>
    <row r="1" spans="1:7" x14ac:dyDescent="0.25">
      <c r="A1" t="s">
        <v>10</v>
      </c>
      <c r="B1">
        <v>83</v>
      </c>
      <c r="C1" t="s">
        <v>7</v>
      </c>
      <c r="D1">
        <v>86</v>
      </c>
      <c r="E1" t="s">
        <v>8</v>
      </c>
      <c r="F1" t="b">
        <v>0</v>
      </c>
      <c r="G1" t="s">
        <v>11</v>
      </c>
    </row>
    <row r="2" spans="1:7" x14ac:dyDescent="0.25">
      <c r="A2" t="s">
        <v>10</v>
      </c>
      <c r="B2">
        <v>64</v>
      </c>
      <c r="C2" t="s">
        <v>14</v>
      </c>
      <c r="D2">
        <v>65</v>
      </c>
      <c r="E2" t="s">
        <v>15</v>
      </c>
      <c r="F2" t="b">
        <v>1</v>
      </c>
      <c r="G2" t="s">
        <v>11</v>
      </c>
    </row>
    <row r="3" spans="1:7" x14ac:dyDescent="0.25">
      <c r="A3" t="s">
        <v>10</v>
      </c>
      <c r="B3">
        <v>72</v>
      </c>
      <c r="C3" t="s">
        <v>13</v>
      </c>
      <c r="D3">
        <v>90</v>
      </c>
      <c r="E3" t="s">
        <v>8</v>
      </c>
      <c r="F3" t="b">
        <v>1</v>
      </c>
      <c r="G3" t="s">
        <v>11</v>
      </c>
    </row>
    <row r="4" spans="1:7" x14ac:dyDescent="0.25">
      <c r="A4" t="s">
        <v>10</v>
      </c>
      <c r="B4">
        <v>81</v>
      </c>
      <c r="C4" t="s">
        <v>7</v>
      </c>
      <c r="D4">
        <v>75</v>
      </c>
      <c r="E4" t="s">
        <v>15</v>
      </c>
      <c r="F4" t="b">
        <v>0</v>
      </c>
      <c r="G4" t="s">
        <v>11</v>
      </c>
    </row>
    <row r="5" spans="1:7" x14ac:dyDescent="0.25">
      <c r="A5" t="s">
        <v>12</v>
      </c>
      <c r="B5">
        <v>70</v>
      </c>
      <c r="C5" t="s">
        <v>13</v>
      </c>
      <c r="D5">
        <v>96</v>
      </c>
      <c r="E5" t="s">
        <v>8</v>
      </c>
      <c r="F5" t="b">
        <v>0</v>
      </c>
      <c r="G5" t="s">
        <v>11</v>
      </c>
    </row>
    <row r="6" spans="1:7" x14ac:dyDescent="0.25">
      <c r="A6" t="s">
        <v>12</v>
      </c>
      <c r="B6">
        <v>68</v>
      </c>
      <c r="C6" t="s">
        <v>14</v>
      </c>
      <c r="D6">
        <v>80</v>
      </c>
      <c r="E6" t="s">
        <v>15</v>
      </c>
      <c r="F6" t="b">
        <v>0</v>
      </c>
      <c r="G6" t="s">
        <v>11</v>
      </c>
    </row>
    <row r="7" spans="1:7" x14ac:dyDescent="0.25">
      <c r="A7" t="s">
        <v>12</v>
      </c>
      <c r="B7">
        <v>65</v>
      </c>
      <c r="C7" t="s">
        <v>14</v>
      </c>
      <c r="D7">
        <v>70</v>
      </c>
      <c r="E7" t="s">
        <v>15</v>
      </c>
      <c r="F7" t="b">
        <v>1</v>
      </c>
      <c r="G7" t="s">
        <v>9</v>
      </c>
    </row>
    <row r="8" spans="1:7" x14ac:dyDescent="0.25">
      <c r="A8" t="s">
        <v>12</v>
      </c>
      <c r="B8">
        <v>75</v>
      </c>
      <c r="C8" t="s">
        <v>13</v>
      </c>
      <c r="D8">
        <v>80</v>
      </c>
      <c r="E8" t="s">
        <v>15</v>
      </c>
      <c r="F8" t="b">
        <v>0</v>
      </c>
      <c r="G8" t="s">
        <v>11</v>
      </c>
    </row>
    <row r="9" spans="1:7" x14ac:dyDescent="0.25">
      <c r="A9" t="s">
        <v>12</v>
      </c>
      <c r="B9">
        <v>71</v>
      </c>
      <c r="C9" t="s">
        <v>13</v>
      </c>
      <c r="D9">
        <v>91</v>
      </c>
      <c r="E9" t="s">
        <v>8</v>
      </c>
      <c r="F9" t="b">
        <v>1</v>
      </c>
      <c r="G9" t="s">
        <v>9</v>
      </c>
    </row>
    <row r="10" spans="1:7" x14ac:dyDescent="0.25">
      <c r="A10" t="s">
        <v>6</v>
      </c>
      <c r="B10">
        <v>85</v>
      </c>
      <c r="C10" t="s">
        <v>7</v>
      </c>
      <c r="D10">
        <v>85</v>
      </c>
      <c r="E10" t="s">
        <v>8</v>
      </c>
      <c r="F10" t="b">
        <v>0</v>
      </c>
      <c r="G10" t="s">
        <v>9</v>
      </c>
    </row>
    <row r="11" spans="1:7" x14ac:dyDescent="0.25">
      <c r="A11" t="s">
        <v>6</v>
      </c>
      <c r="B11">
        <v>80</v>
      </c>
      <c r="C11" t="s">
        <v>7</v>
      </c>
      <c r="D11">
        <v>90</v>
      </c>
      <c r="E11" t="s">
        <v>8</v>
      </c>
      <c r="F11" t="b">
        <v>1</v>
      </c>
      <c r="G11" t="s">
        <v>9</v>
      </c>
    </row>
    <row r="12" spans="1:7" x14ac:dyDescent="0.25">
      <c r="A12" t="s">
        <v>6</v>
      </c>
      <c r="B12">
        <v>72</v>
      </c>
      <c r="C12" t="s">
        <v>13</v>
      </c>
      <c r="D12">
        <v>95</v>
      </c>
      <c r="E12" t="s">
        <v>8</v>
      </c>
      <c r="F12" t="b">
        <v>0</v>
      </c>
      <c r="G12" t="s">
        <v>9</v>
      </c>
    </row>
    <row r="13" spans="1:7" x14ac:dyDescent="0.25">
      <c r="A13" t="s">
        <v>6</v>
      </c>
      <c r="B13">
        <v>69</v>
      </c>
      <c r="C13" t="s">
        <v>14</v>
      </c>
      <c r="D13">
        <v>70</v>
      </c>
      <c r="E13" t="s">
        <v>15</v>
      </c>
      <c r="F13" t="b">
        <v>0</v>
      </c>
      <c r="G13" t="s">
        <v>11</v>
      </c>
    </row>
    <row r="14" spans="1:7" x14ac:dyDescent="0.25">
      <c r="A14" t="s">
        <v>6</v>
      </c>
      <c r="B14">
        <v>75</v>
      </c>
      <c r="C14" t="s">
        <v>13</v>
      </c>
      <c r="D14">
        <v>70</v>
      </c>
      <c r="E14" t="s">
        <v>15</v>
      </c>
      <c r="F14" t="b">
        <v>1</v>
      </c>
      <c r="G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WARIN WATTANAPORNPROM</dc:creator>
  <cp:lastModifiedBy>Warin Wattanaponprom</cp:lastModifiedBy>
  <dcterms:created xsi:type="dcterms:W3CDTF">2020-06-20T06:06:04Z</dcterms:created>
  <dcterms:modified xsi:type="dcterms:W3CDTF">2022-04-08T17:50:02Z</dcterms:modified>
</cp:coreProperties>
</file>